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anIlczyszyn\Downloads\"/>
    </mc:Choice>
  </mc:AlternateContent>
  <xr:revisionPtr revIDLastSave="0" documentId="13_ncr:1_{F0DA5654-035A-4D72-ADB3-C815DF141EA8}" xr6:coauthVersionLast="47" xr6:coauthVersionMax="47" xr10:uidLastSave="{00000000-0000-0000-0000-000000000000}"/>
  <bookViews>
    <workbookView xWindow="-98" yWindow="-98" windowWidth="21795" windowHeight="12975" xr2:uid="{1FBD3360-94D5-45E2-AF82-DDBBB5728749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AL8" i="1"/>
  <c r="AM8" i="1"/>
  <c r="AN8" i="1" s="1"/>
  <c r="AO8" i="1" s="1"/>
  <c r="AI8" i="1"/>
  <c r="AJ8" i="1" s="1"/>
  <c r="W8" i="1"/>
  <c r="V8" i="1"/>
  <c r="X8" i="1"/>
  <c r="Y8" i="1" s="1"/>
  <c r="Z8" i="1" s="1"/>
  <c r="AA8" i="1" s="1"/>
  <c r="AB8" i="1" s="1"/>
  <c r="AD8" i="1" s="1"/>
  <c r="AE8" i="1" s="1"/>
  <c r="S8" i="1"/>
  <c r="T8" i="1" s="1"/>
  <c r="U8" i="1" s="1"/>
  <c r="R8" i="1"/>
  <c r="Q8" i="1"/>
  <c r="H8" i="1"/>
  <c r="I8" i="1" s="1"/>
  <c r="J8" i="1" s="1"/>
  <c r="K8" i="1" s="1"/>
  <c r="L8" i="1" s="1"/>
  <c r="M8" i="1" s="1"/>
  <c r="N8" i="1" s="1"/>
  <c r="O8" i="1" s="1"/>
  <c r="G8" i="1"/>
  <c r="F8" i="1"/>
  <c r="W10" i="1"/>
  <c r="AP14" i="1"/>
  <c r="AP26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D14" i="1"/>
  <c r="AO17" i="1"/>
  <c r="AN17" i="1"/>
  <c r="AM17" i="1"/>
  <c r="AL17" i="1"/>
  <c r="AK17" i="1"/>
  <c r="AJ17" i="1"/>
  <c r="AH17" i="1"/>
  <c r="AG17" i="1"/>
  <c r="AF17" i="1"/>
  <c r="AE17" i="1"/>
  <c r="AO21" i="1"/>
  <c r="AN21" i="1"/>
  <c r="AM21" i="1"/>
  <c r="AL21" i="1"/>
  <c r="AK21" i="1"/>
  <c r="AJ21" i="1"/>
  <c r="AI21" i="1"/>
  <c r="AH21" i="1"/>
  <c r="AG21" i="1"/>
  <c r="AF21" i="1"/>
  <c r="AF25" i="1" s="1"/>
  <c r="AE21" i="1"/>
  <c r="AE25" i="1" s="1"/>
  <c r="AE26" i="1" s="1"/>
  <c r="AD21" i="1"/>
  <c r="AD25" i="1" s="1"/>
  <c r="AD26" i="1" s="1"/>
  <c r="AO25" i="1"/>
  <c r="AO27" i="1" s="1"/>
  <c r="AN25" i="1"/>
  <c r="AN27" i="1" s="1"/>
  <c r="AM25" i="1"/>
  <c r="AM27" i="1" s="1"/>
  <c r="AL25" i="1"/>
  <c r="AL26" i="1" s="1"/>
  <c r="AK25" i="1"/>
  <c r="AK26" i="1" s="1"/>
  <c r="AJ25" i="1"/>
  <c r="AJ27" i="1" s="1"/>
  <c r="AI25" i="1"/>
  <c r="AI27" i="1" s="1"/>
  <c r="AH25" i="1"/>
  <c r="AH26" i="1" s="1"/>
  <c r="AG25" i="1"/>
  <c r="AG26" i="1" s="1"/>
  <c r="AC14" i="1"/>
  <c r="AB17" i="1"/>
  <c r="AA17" i="1"/>
  <c r="Z17" i="1"/>
  <c r="Y17" i="1"/>
  <c r="X17" i="1"/>
  <c r="W17" i="1"/>
  <c r="U17" i="1"/>
  <c r="T17" i="1"/>
  <c r="S17" i="1"/>
  <c r="R17" i="1"/>
  <c r="Q17" i="1"/>
  <c r="AB27" i="1"/>
  <c r="AA27" i="1"/>
  <c r="Z27" i="1"/>
  <c r="Y27" i="1"/>
  <c r="X27" i="1"/>
  <c r="W27" i="1"/>
  <c r="V27" i="1"/>
  <c r="U27" i="1"/>
  <c r="T27" i="1"/>
  <c r="S27" i="1"/>
  <c r="R27" i="1"/>
  <c r="Q27" i="1"/>
  <c r="AB26" i="1"/>
  <c r="AA26" i="1"/>
  <c r="Z26" i="1"/>
  <c r="Y26" i="1"/>
  <c r="X26" i="1"/>
  <c r="W26" i="1"/>
  <c r="V26" i="1"/>
  <c r="U26" i="1"/>
  <c r="T26" i="1"/>
  <c r="S26" i="1"/>
  <c r="R26" i="1"/>
  <c r="Q26" i="1"/>
  <c r="AB21" i="1"/>
  <c r="AA21" i="1"/>
  <c r="Z21" i="1"/>
  <c r="Y21" i="1"/>
  <c r="X21" i="1"/>
  <c r="W21" i="1"/>
  <c r="V21" i="1"/>
  <c r="U21" i="1"/>
  <c r="T21" i="1"/>
  <c r="S21" i="1"/>
  <c r="R21" i="1"/>
  <c r="Q21" i="1"/>
  <c r="P14" i="1"/>
  <c r="O26" i="1"/>
  <c r="N26" i="1"/>
  <c r="M26" i="1"/>
  <c r="L26" i="1"/>
  <c r="K26" i="1"/>
  <c r="J26" i="1"/>
  <c r="I26" i="1"/>
  <c r="H26" i="1"/>
  <c r="G26" i="1"/>
  <c r="E26" i="1"/>
  <c r="D26" i="1"/>
  <c r="O21" i="1"/>
  <c r="N21" i="1"/>
  <c r="M21" i="1"/>
  <c r="L21" i="1"/>
  <c r="K21" i="1"/>
  <c r="J21" i="1"/>
  <c r="I21" i="1"/>
  <c r="H21" i="1"/>
  <c r="F21" i="1"/>
  <c r="E21" i="1"/>
  <c r="D21" i="1"/>
  <c r="G21" i="1"/>
  <c r="AP23" i="1"/>
  <c r="AP22" i="1"/>
  <c r="AP18" i="1"/>
  <c r="AP16" i="1"/>
  <c r="AP15" i="1"/>
  <c r="AP11" i="1"/>
  <c r="AP9" i="1"/>
  <c r="AC22" i="1"/>
  <c r="AC18" i="1"/>
  <c r="AC16" i="1"/>
  <c r="AC15" i="1"/>
  <c r="AC11" i="1"/>
  <c r="AC9" i="1"/>
  <c r="P23" i="1"/>
  <c r="P22" i="1"/>
  <c r="P18" i="1"/>
  <c r="P16" i="1"/>
  <c r="P15" i="1"/>
  <c r="P11" i="1"/>
  <c r="P9" i="1"/>
  <c r="AF8" i="1" l="1"/>
  <c r="AG8" i="1"/>
  <c r="AH8" i="1" s="1"/>
  <c r="AK8" i="1"/>
  <c r="AF26" i="1"/>
  <c r="AF27" i="1"/>
  <c r="AG27" i="1"/>
  <c r="AL27" i="1"/>
  <c r="AE27" i="1"/>
  <c r="AH27" i="1"/>
  <c r="AD27" i="1"/>
  <c r="AI26" i="1"/>
  <c r="AJ26" i="1"/>
  <c r="AK27" i="1"/>
  <c r="AM26" i="1"/>
  <c r="AN26" i="1"/>
  <c r="AO26" i="1"/>
  <c r="Q23" i="1"/>
  <c r="AC23" i="1" s="1"/>
  <c r="AB25" i="1"/>
  <c r="AA25" i="1"/>
  <c r="S25" i="1"/>
  <c r="R25" i="1"/>
  <c r="O25" i="1"/>
  <c r="O27" i="1" s="1"/>
  <c r="O17" i="1" s="1"/>
  <c r="P17" i="1" s="1"/>
  <c r="N25" i="1"/>
  <c r="N27" i="1" s="1"/>
  <c r="N17" i="1" s="1"/>
  <c r="I25" i="1"/>
  <c r="I27" i="1" s="1"/>
  <c r="I17" i="1" s="1"/>
  <c r="H25" i="1"/>
  <c r="H27" i="1" s="1"/>
  <c r="H17" i="1" s="1"/>
  <c r="G25" i="1"/>
  <c r="AC26" i="1" l="1"/>
  <c r="AP17" i="1"/>
  <c r="G27" i="1"/>
  <c r="G17" i="1" s="1"/>
  <c r="T25" i="1"/>
  <c r="AP21" i="1"/>
  <c r="U25" i="1"/>
  <c r="AC21" i="1"/>
  <c r="D8" i="1"/>
  <c r="AC17" i="1"/>
  <c r="Q25" i="1"/>
  <c r="V25" i="1"/>
  <c r="W25" i="1"/>
  <c r="K25" i="1"/>
  <c r="K27" i="1" s="1"/>
  <c r="K17" i="1" s="1"/>
  <c r="X25" i="1"/>
  <c r="L25" i="1"/>
  <c r="L27" i="1" s="1"/>
  <c r="L17" i="1" s="1"/>
  <c r="Y25" i="1"/>
  <c r="M25" i="1"/>
  <c r="M27" i="1" s="1"/>
  <c r="M17" i="1" s="1"/>
  <c r="Z25" i="1"/>
  <c r="D25" i="1"/>
  <c r="D27" i="1" s="1"/>
  <c r="D17" i="1" s="1"/>
  <c r="J25" i="1"/>
  <c r="J27" i="1" s="1"/>
  <c r="J17" i="1" s="1"/>
  <c r="F25" i="1"/>
  <c r="F27" i="1" l="1"/>
  <c r="F17" i="1" s="1"/>
  <c r="F26" i="1"/>
  <c r="P26" i="1" s="1"/>
  <c r="AP25" i="1"/>
  <c r="D10" i="1"/>
  <c r="AC25" i="1"/>
  <c r="R13" i="1"/>
  <c r="Y13" i="1"/>
  <c r="W13" i="1"/>
  <c r="V13" i="1"/>
  <c r="Q13" i="1"/>
  <c r="AB13" i="1"/>
  <c r="X13" i="1"/>
  <c r="U13" i="1"/>
  <c r="T13" i="1"/>
  <c r="AA13" i="1"/>
  <c r="S13" i="1"/>
  <c r="Z13" i="1"/>
  <c r="D13" i="1"/>
  <c r="P21" i="1"/>
  <c r="P8" i="1"/>
  <c r="E8" i="1"/>
  <c r="E25" i="1"/>
  <c r="T10" i="1" l="1"/>
  <c r="R10" i="1"/>
  <c r="U10" i="1"/>
  <c r="S10" i="1"/>
  <c r="Q10" i="1"/>
  <c r="AP27" i="1"/>
  <c r="AD17" i="1"/>
  <c r="AP13" i="1"/>
  <c r="AC27" i="1"/>
  <c r="E13" i="1"/>
  <c r="E27" i="1"/>
  <c r="E17" i="1" s="1"/>
  <c r="P25" i="1"/>
  <c r="P27" i="1" s="1"/>
  <c r="K13" i="1"/>
  <c r="O13" i="1"/>
  <c r="P13" i="1" s="1"/>
  <c r="AC13" i="1"/>
  <c r="AE14" i="1" s="1"/>
  <c r="AF14" i="1" s="1"/>
  <c r="AG14" i="1" s="1"/>
  <c r="AH14" i="1" s="1"/>
  <c r="AI14" i="1" s="1"/>
  <c r="L13" i="1"/>
  <c r="M13" i="1"/>
  <c r="N13" i="1"/>
  <c r="H13" i="1"/>
  <c r="I13" i="1"/>
  <c r="J13" i="1"/>
  <c r="F13" i="1"/>
  <c r="G13" i="1"/>
  <c r="Q14" i="1" l="1"/>
  <c r="R14" i="1"/>
  <c r="S14" i="1" s="1"/>
  <c r="T14" i="1" s="1"/>
  <c r="U14" i="1" s="1"/>
  <c r="V14" i="1" s="1"/>
  <c r="I10" i="1"/>
  <c r="G10" i="1"/>
  <c r="K10" i="1"/>
  <c r="E10" i="1"/>
  <c r="O10" i="1"/>
  <c r="P10" i="1" s="1"/>
  <c r="J10" i="1"/>
  <c r="F10" i="1"/>
  <c r="N10" i="1"/>
  <c r="H10" i="1"/>
  <c r="M10" i="1"/>
  <c r="L10" i="1"/>
  <c r="V17" i="1" l="1"/>
  <c r="AD10" i="1"/>
  <c r="Y10" i="1"/>
  <c r="Z10" i="1"/>
  <c r="X10" i="1"/>
  <c r="AA10" i="1"/>
  <c r="AB10" i="1"/>
  <c r="AC10" i="1" s="1"/>
  <c r="AE10" i="1"/>
  <c r="AG10" i="1"/>
  <c r="AH10" i="1"/>
  <c r="AC8" i="1"/>
  <c r="AF10" i="1" l="1"/>
  <c r="AI17" i="1"/>
  <c r="AK10" i="1" s="1"/>
  <c r="AI10" i="1" l="1"/>
  <c r="AP8" i="1"/>
  <c r="AJ10" i="1"/>
  <c r="AL10" i="1"/>
  <c r="AM10" i="1"/>
  <c r="AN10" i="1"/>
  <c r="AO10" i="1"/>
  <c r="AP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Ilczyszyn</author>
  </authors>
  <commentList>
    <comment ref="W8" authorId="0" shapeId="0" xr:uid="{0A03E404-F094-4BBD-8A8A-B56310E43296}">
      <text>
        <r>
          <rPr>
            <b/>
            <sz val="9"/>
            <color indexed="81"/>
            <rFont val="Tahoma"/>
            <family val="2"/>
            <charset val="238"/>
          </rPr>
          <t>Výplata Zbylé 1/3 TS za 2026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 xr:uid="{AEA4951F-78B9-42CC-964E-531A80DE782B}">
      <text>
        <r>
          <rPr>
            <b/>
            <sz val="9"/>
            <color indexed="81"/>
            <rFont val="Tahoma"/>
            <family val="2"/>
            <charset val="238"/>
          </rPr>
          <t>Vklady TS</t>
        </r>
      </text>
    </comment>
    <comment ref="V10" authorId="0" shapeId="0" xr:uid="{C1485521-FB4E-486A-8526-B6BD32232519}">
      <text>
        <r>
          <rPr>
            <b/>
            <sz val="9"/>
            <color indexed="81"/>
            <rFont val="Tahoma"/>
            <family val="2"/>
            <charset val="238"/>
          </rPr>
          <t>Zúčtování záloh TS  za 2026</t>
        </r>
      </text>
    </comment>
    <comment ref="Q11" authorId="0" shapeId="0" xr:uid="{194D9912-2AB9-4E6A-AF93-CE6006458108}">
      <text>
        <r>
          <rPr>
            <b/>
            <sz val="9"/>
            <color indexed="81"/>
            <rFont val="Tahoma"/>
            <family val="2"/>
            <charset val="238"/>
          </rPr>
          <t>Alan Ilczyszyn: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" authorId="0" shapeId="0" xr:uid="{A0D52CF5-660F-4274-B016-71C4907E45F0}">
      <text>
        <r>
          <rPr>
            <b/>
            <sz val="9"/>
            <color indexed="81"/>
            <rFont val="Tahoma"/>
            <family val="2"/>
            <charset val="238"/>
          </rPr>
          <t>2/3 - 1/2 ze předpokldádaného HV - čistého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8" authorId="0" shapeId="0" xr:uid="{9F3FA513-3290-457B-8656-93AAED988090}">
      <text>
        <r>
          <rPr>
            <b/>
            <sz val="9"/>
            <color indexed="81"/>
            <rFont val="Tahoma"/>
            <family val="2"/>
            <charset val="238"/>
          </rPr>
          <t>Alan Ilczyszyn: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<sst xmlns="http://schemas.openxmlformats.org/spreadsheetml/2006/main" count="34" uniqueCount="22">
  <si>
    <t>Zdroj</t>
  </si>
  <si>
    <t>TOTAL</t>
  </si>
  <si>
    <t>účetnictví (analytika)</t>
  </si>
  <si>
    <t>Běžný účet</t>
  </si>
  <si>
    <t>Pohledávky</t>
  </si>
  <si>
    <t>Vklady TS</t>
  </si>
  <si>
    <t>Závazky k TS</t>
  </si>
  <si>
    <t>Závazky z obchodního styku</t>
  </si>
  <si>
    <t>Očekávaný HV  před zdaněním celkem</t>
  </si>
  <si>
    <t>Očekávaný HV  po zdaněním celkem</t>
  </si>
  <si>
    <t>Sazba pujcky v p.a.</t>
  </si>
  <si>
    <t>Daň</t>
  </si>
  <si>
    <t>Bilance BT - Financování</t>
  </si>
  <si>
    <t>Poskytnuté půjčky do BT - výroba</t>
  </si>
  <si>
    <t>HV běžného roku BT - Financování</t>
  </si>
  <si>
    <t>HV minulého období BT - Financování</t>
  </si>
  <si>
    <t>Výsledovka BT - Financování</t>
  </si>
  <si>
    <t>HV BT - Financování - podíl TS</t>
  </si>
  <si>
    <t>Vyplacené zálohy TS</t>
  </si>
  <si>
    <t>Výnosy z půjčky do BT  Výroba</t>
  </si>
  <si>
    <t>Výnosy z poplatků  od BT Výroba</t>
  </si>
  <si>
    <t>Náklady na poplatky na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</si>
</sst>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13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i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trike/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trike/>
      <sz val="9"/>
      <color theme="1"/>
      <name val="Aptos Narrow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4" fillId="2" borderId="0" xfId="0" applyNumberFormat="1" applyFont="1" applyFill="1"/>
    <xf numFmtId="4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164" fontId="1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3" fontId="5" fillId="3" borderId="0" xfId="0" applyNumberFormat="1" applyFont="1" applyFill="1"/>
    <xf numFmtId="3" fontId="9" fillId="3" borderId="0" xfId="0" applyNumberFormat="1" applyFont="1" applyFill="1"/>
    <xf numFmtId="0" fontId="8" fillId="3" borderId="0" xfId="0" applyFont="1" applyFill="1"/>
    <xf numFmtId="4" fontId="5" fillId="3" borderId="0" xfId="0" applyNumberFormat="1" applyFont="1" applyFill="1"/>
    <xf numFmtId="164" fontId="12" fillId="0" borderId="0" xfId="0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8472-C395-4CE5-A581-683C9A899DFC}">
  <dimension ref="B2:AP27"/>
  <sheetViews>
    <sheetView tabSelected="1" zoomScale="107" workbookViewId="0">
      <pane xSplit="3" ySplit="6" topLeftCell="D17" activePane="bottomRight" state="frozen"/>
      <selection pane="topRight" activeCell="D1" sqref="D1"/>
      <selection pane="bottomLeft" activeCell="A6" sqref="A6"/>
      <selection pane="bottomRight" activeCell="AC27" sqref="AC27"/>
    </sheetView>
  </sheetViews>
  <sheetFormatPr defaultRowHeight="14.25" x14ac:dyDescent="0.45"/>
  <cols>
    <col min="1" max="1" width="2.6640625" customWidth="1"/>
    <col min="2" max="2" width="15" bestFit="1" customWidth="1"/>
    <col min="3" max="3" width="29.86328125" style="2" customWidth="1"/>
    <col min="4" max="42" width="10.86328125" customWidth="1"/>
  </cols>
  <sheetData>
    <row r="2" spans="2:42" x14ac:dyDescent="0.45">
      <c r="B2" s="1" t="s">
        <v>0</v>
      </c>
      <c r="D2" s="1">
        <v>46023</v>
      </c>
      <c r="E2" s="1">
        <v>46054</v>
      </c>
      <c r="F2" s="1">
        <v>46082</v>
      </c>
      <c r="G2" s="1">
        <v>46113</v>
      </c>
      <c r="H2" s="1">
        <v>46143</v>
      </c>
      <c r="I2" s="1">
        <v>46174</v>
      </c>
      <c r="J2" s="1">
        <v>46204</v>
      </c>
      <c r="K2" s="1">
        <v>46235</v>
      </c>
      <c r="L2" s="1">
        <v>46266</v>
      </c>
      <c r="M2" s="1">
        <v>46296</v>
      </c>
      <c r="N2" s="1">
        <v>46327</v>
      </c>
      <c r="O2" s="1">
        <v>46357</v>
      </c>
      <c r="P2" s="11" t="s">
        <v>1</v>
      </c>
      <c r="Q2" s="1">
        <v>46388</v>
      </c>
      <c r="R2" s="1">
        <v>46419</v>
      </c>
      <c r="S2" s="1">
        <v>46447</v>
      </c>
      <c r="T2" s="1">
        <v>46478</v>
      </c>
      <c r="U2" s="1">
        <v>46508</v>
      </c>
      <c r="V2" s="1">
        <v>46539</v>
      </c>
      <c r="W2" s="1">
        <v>46569</v>
      </c>
      <c r="X2" s="1">
        <v>46600</v>
      </c>
      <c r="Y2" s="1">
        <v>46631</v>
      </c>
      <c r="Z2" s="1">
        <v>46661</v>
      </c>
      <c r="AA2" s="1">
        <v>46692</v>
      </c>
      <c r="AB2" s="1">
        <v>46722</v>
      </c>
      <c r="AC2" s="11" t="s">
        <v>1</v>
      </c>
      <c r="AD2" s="1">
        <v>46753</v>
      </c>
      <c r="AE2" s="1">
        <v>46784</v>
      </c>
      <c r="AF2" s="1">
        <v>46813</v>
      </c>
      <c r="AG2" s="1">
        <v>46844</v>
      </c>
      <c r="AH2" s="1">
        <v>46874</v>
      </c>
      <c r="AI2" s="1">
        <v>46905</v>
      </c>
      <c r="AJ2" s="1">
        <v>46935</v>
      </c>
      <c r="AK2" s="1">
        <v>46966</v>
      </c>
      <c r="AL2" s="1">
        <v>46997</v>
      </c>
      <c r="AM2" s="1">
        <v>47027</v>
      </c>
      <c r="AN2" s="1">
        <v>47058</v>
      </c>
      <c r="AO2" s="1">
        <v>47088</v>
      </c>
      <c r="AP2" s="11" t="s">
        <v>1</v>
      </c>
    </row>
    <row r="3" spans="2:42" x14ac:dyDescent="0.45">
      <c r="B3" s="17" t="s">
        <v>10</v>
      </c>
      <c r="C3" s="18">
        <v>0.12658226582278473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2">
        <v>2026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2">
        <v>2027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2">
        <v>2027</v>
      </c>
    </row>
    <row r="4" spans="2:42" x14ac:dyDescent="0.45">
      <c r="B4" s="5"/>
      <c r="C4" s="4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4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4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4"/>
    </row>
    <row r="5" spans="2:42" ht="8.4499999999999993" customHeight="1" x14ac:dyDescent="0.45">
      <c r="P5" s="15"/>
      <c r="AC5" s="15"/>
      <c r="AP5" s="15"/>
    </row>
    <row r="6" spans="2:42" x14ac:dyDescent="0.45">
      <c r="C6" s="3" t="s">
        <v>12</v>
      </c>
      <c r="P6" s="15"/>
      <c r="AC6" s="15"/>
      <c r="AP6" s="15"/>
    </row>
    <row r="7" spans="2:42" x14ac:dyDescent="0.45">
      <c r="P7" s="15"/>
      <c r="AC7" s="15"/>
      <c r="AP7" s="15"/>
    </row>
    <row r="8" spans="2:42" x14ac:dyDescent="0.45">
      <c r="B8" s="5" t="s">
        <v>2</v>
      </c>
      <c r="C8" s="2" t="s">
        <v>3</v>
      </c>
      <c r="D8" s="7">
        <f>+(D16-D9)+D21</f>
        <v>0</v>
      </c>
      <c r="E8" s="7">
        <f>+(E16-E9)+(SUM($D$21:E21))-D17</f>
        <v>0</v>
      </c>
      <c r="F8" s="7">
        <f>+(F16-F9)+(SUM($D$21:F21))-F17</f>
        <v>29957.802911392369</v>
      </c>
      <c r="G8" s="7">
        <f>F8+G21-G17</f>
        <v>59915.605822784732</v>
      </c>
      <c r="H8" s="7">
        <f t="shared" ref="H8:O8" si="0">G8+H21-H17</f>
        <v>89873.408734177094</v>
      </c>
      <c r="I8" s="7">
        <f t="shared" si="0"/>
        <v>119831.21164556948</v>
      </c>
      <c r="J8" s="7">
        <f t="shared" si="0"/>
        <v>149789.01455696186</v>
      </c>
      <c r="K8" s="7">
        <f t="shared" si="0"/>
        <v>179746.81746835425</v>
      </c>
      <c r="L8" s="7">
        <f t="shared" si="0"/>
        <v>209704.62037974663</v>
      </c>
      <c r="M8" s="7">
        <f t="shared" si="0"/>
        <v>239662.42329113898</v>
      </c>
      <c r="N8" s="7">
        <f t="shared" si="0"/>
        <v>269620.22620253131</v>
      </c>
      <c r="O8" s="7">
        <f t="shared" si="0"/>
        <v>299578.02911392367</v>
      </c>
      <c r="P8" s="16">
        <f>+O8</f>
        <v>299578.02911392367</v>
      </c>
      <c r="Q8" s="7">
        <f>O8+Q21-Q17</f>
        <v>329535.83202531602</v>
      </c>
      <c r="R8" s="7">
        <f>Q8+R21-R17</f>
        <v>359493.63493670837</v>
      </c>
      <c r="S8" s="7">
        <f t="shared" ref="S8:AB8" si="1">R8+S21-S17</f>
        <v>389451.43784810073</v>
      </c>
      <c r="T8" s="7">
        <f t="shared" si="1"/>
        <v>419409.24075949308</v>
      </c>
      <c r="U8" s="7">
        <f t="shared" si="1"/>
        <v>449367.04367088544</v>
      </c>
      <c r="V8" s="7">
        <f>U8+V21</f>
        <v>512658.17658227781</v>
      </c>
      <c r="W8" s="7">
        <f>V8+W21-W17-V17-P26</f>
        <v>209704.62037974648</v>
      </c>
      <c r="X8" s="7">
        <f t="shared" si="1"/>
        <v>239662.42329113887</v>
      </c>
      <c r="Y8" s="7">
        <f t="shared" si="1"/>
        <v>269620.22620253119</v>
      </c>
      <c r="Z8" s="7">
        <f t="shared" si="1"/>
        <v>299578.02911392355</v>
      </c>
      <c r="AA8" s="7">
        <f t="shared" si="1"/>
        <v>329535.8320253159</v>
      </c>
      <c r="AB8" s="7">
        <f t="shared" si="1"/>
        <v>359493.63493670826</v>
      </c>
      <c r="AC8" s="16">
        <f>+AB8</f>
        <v>359493.63493670826</v>
      </c>
      <c r="AD8" s="7">
        <f>AB8+AD21-AD17</f>
        <v>389451.43784810061</v>
      </c>
      <c r="AE8" s="7">
        <f>AD8+AE21-AE17</f>
        <v>419409.24075949297</v>
      </c>
      <c r="AF8" s="7">
        <f t="shared" ref="AF8" si="2">AE8+AF21-AF17</f>
        <v>449367.04367088532</v>
      </c>
      <c r="AG8" s="7">
        <f t="shared" ref="AG8" si="3">AE8+AG21-AG17</f>
        <v>449367.04367088532</v>
      </c>
      <c r="AH8" s="7">
        <f t="shared" ref="AH8:AO8" si="4">AG8+AH21-AH17</f>
        <v>479324.84658227768</v>
      </c>
      <c r="AI8" s="7">
        <f>AH8+AI21</f>
        <v>542615.97949367005</v>
      </c>
      <c r="AJ8" s="7">
        <f>AI8+AJ21-AJ17-AI17-AC26</f>
        <v>179746.81746835401</v>
      </c>
      <c r="AK8" s="7">
        <f t="shared" ref="AK8:AO8" si="5">AJ8+AK21-AK17</f>
        <v>209704.6203797464</v>
      </c>
      <c r="AL8" s="7">
        <f t="shared" si="5"/>
        <v>239662.42329113875</v>
      </c>
      <c r="AM8" s="7">
        <f t="shared" si="5"/>
        <v>269620.22620253108</v>
      </c>
      <c r="AN8" s="7">
        <f t="shared" si="5"/>
        <v>299578.02911392343</v>
      </c>
      <c r="AO8" s="7">
        <f t="shared" si="5"/>
        <v>329535.83202531579</v>
      </c>
      <c r="AP8" s="16">
        <f>+AO8</f>
        <v>329535.83202531579</v>
      </c>
    </row>
    <row r="9" spans="2:42" x14ac:dyDescent="0.45">
      <c r="B9" s="5" t="s">
        <v>2</v>
      </c>
      <c r="C9" s="2" t="s">
        <v>13</v>
      </c>
      <c r="D9" s="6">
        <v>0</v>
      </c>
      <c r="E9" s="6">
        <v>0</v>
      </c>
      <c r="F9" s="6">
        <v>6000000</v>
      </c>
      <c r="G9" s="6">
        <v>6000000</v>
      </c>
      <c r="H9" s="6">
        <v>6000000</v>
      </c>
      <c r="I9" s="6">
        <v>6000000</v>
      </c>
      <c r="J9" s="6">
        <v>6000000</v>
      </c>
      <c r="K9" s="6">
        <v>6000000</v>
      </c>
      <c r="L9" s="6">
        <v>6000000</v>
      </c>
      <c r="M9" s="6">
        <v>6000000</v>
      </c>
      <c r="N9" s="6">
        <v>6000000</v>
      </c>
      <c r="O9" s="6">
        <v>6000000</v>
      </c>
      <c r="P9" s="16">
        <f>+O9</f>
        <v>6000000</v>
      </c>
      <c r="Q9" s="6">
        <v>6000000</v>
      </c>
      <c r="R9" s="6">
        <v>6000000</v>
      </c>
      <c r="S9" s="6">
        <v>6000000</v>
      </c>
      <c r="T9" s="6">
        <v>6000000</v>
      </c>
      <c r="U9" s="6">
        <v>6000000</v>
      </c>
      <c r="V9" s="6">
        <v>6000000</v>
      </c>
      <c r="W9" s="6">
        <v>6000000</v>
      </c>
      <c r="X9" s="6">
        <v>6000000</v>
      </c>
      <c r="Y9" s="6">
        <v>6000000</v>
      </c>
      <c r="Z9" s="6">
        <v>6000000</v>
      </c>
      <c r="AA9" s="6">
        <v>6000000</v>
      </c>
      <c r="AB9" s="6">
        <v>6000000</v>
      </c>
      <c r="AC9" s="16">
        <f>+AB9</f>
        <v>6000000</v>
      </c>
      <c r="AD9" s="6">
        <v>6000000</v>
      </c>
      <c r="AE9" s="6">
        <v>6000000</v>
      </c>
      <c r="AF9" s="6">
        <v>6000000</v>
      </c>
      <c r="AG9" s="6">
        <v>6000000</v>
      </c>
      <c r="AH9" s="6">
        <v>6000000</v>
      </c>
      <c r="AI9" s="6">
        <v>6000000</v>
      </c>
      <c r="AJ9" s="6">
        <v>6000000</v>
      </c>
      <c r="AK9" s="6">
        <v>6000000</v>
      </c>
      <c r="AL9" s="6">
        <v>6000000</v>
      </c>
      <c r="AM9" s="6">
        <v>6000000</v>
      </c>
      <c r="AN9" s="6">
        <v>6000000</v>
      </c>
      <c r="AO9" s="6">
        <v>6000000</v>
      </c>
      <c r="AP9" s="16">
        <f>+AO9</f>
        <v>6000000</v>
      </c>
    </row>
    <row r="10" spans="2:42" x14ac:dyDescent="0.45">
      <c r="B10" s="5" t="s">
        <v>2</v>
      </c>
      <c r="C10" s="2" t="s">
        <v>18</v>
      </c>
      <c r="D10" s="6">
        <f>+SUM($D$17:D17)</f>
        <v>0</v>
      </c>
      <c r="E10" s="6">
        <f>+SUM($D$17:E17)</f>
        <v>0</v>
      </c>
      <c r="F10" s="6">
        <f>+SUM($D$17:F17)</f>
        <v>33333.329999999994</v>
      </c>
      <c r="G10" s="6">
        <f>+SUM($D$17:G17)</f>
        <v>66666.659999999989</v>
      </c>
      <c r="H10" s="6">
        <f>+SUM($D$17:H17)</f>
        <v>99999.989999999991</v>
      </c>
      <c r="I10" s="6">
        <f>+SUM($D$17:I17)</f>
        <v>133333.31999999998</v>
      </c>
      <c r="J10" s="6">
        <f>+SUM($D$17:J17)</f>
        <v>166666.64999999997</v>
      </c>
      <c r="K10" s="6">
        <f>+SUM($D$17:K17)</f>
        <v>199999.97999999995</v>
      </c>
      <c r="L10" s="6">
        <f>+SUM($D$17:L17)</f>
        <v>233333.30999999994</v>
      </c>
      <c r="M10" s="6">
        <f>+SUM($D$17:M17)</f>
        <v>266666.63999999996</v>
      </c>
      <c r="N10" s="6">
        <f>+SUM($D$17:N17)</f>
        <v>299999.96999999997</v>
      </c>
      <c r="O10" s="6">
        <f>+SUM($D$17:O17)</f>
        <v>333333.3</v>
      </c>
      <c r="P10" s="16">
        <f>+O10</f>
        <v>333333.3</v>
      </c>
      <c r="Q10" s="6">
        <f>+SUM($D$17:$O$17,$Q$17:Q17)</f>
        <v>366666.63</v>
      </c>
      <c r="R10" s="6">
        <f>+SUM($D$17:$O$17,$Q$17:R17)</f>
        <v>399999.96</v>
      </c>
      <c r="S10" s="6">
        <f>+SUM($D$17:$O$17,$Q$17:S17)</f>
        <v>433333.29000000004</v>
      </c>
      <c r="T10" s="6">
        <f>+SUM($D$17:$O$17,$Q$17:T17)</f>
        <v>466666.62000000005</v>
      </c>
      <c r="U10" s="6">
        <f>+SUM($D$17:$O$17,$Q$17:U17)</f>
        <v>499999.95000000007</v>
      </c>
      <c r="V10" s="6">
        <f>+SUM($Q$17:V17,-($P$27-$P$10))</f>
        <v>199999.97999999998</v>
      </c>
      <c r="W10" s="6">
        <f>+SUM($Q$17:W17,-($P$27-$P$10))</f>
        <v>233333.31</v>
      </c>
      <c r="X10" s="6">
        <f>+SUM($Q$17:X17,-($P$27-$P$10))</f>
        <v>266666.64</v>
      </c>
      <c r="Y10" s="6">
        <f>+SUM($Q$17:Y17,-($P$27-$P$10))</f>
        <v>299999.97000000003</v>
      </c>
      <c r="Z10" s="6">
        <f>+SUM($Q$17:Z17,-($P$27-$P$10))</f>
        <v>333333.30000000005</v>
      </c>
      <c r="AA10" s="6">
        <f>+SUM($Q$17:AA17,-($P$27-$P$10))</f>
        <v>366666.63</v>
      </c>
      <c r="AB10" s="6">
        <f>+SUM($Q$17:AB17,-($P$27-$P$10))</f>
        <v>399999.95999999996</v>
      </c>
      <c r="AC10" s="16">
        <f>+AB10</f>
        <v>399999.95999999996</v>
      </c>
      <c r="AD10" s="6">
        <f>+SUM($Q$17:$AB$17,$AD$17:AD17)</f>
        <v>599999.93999999971</v>
      </c>
      <c r="AE10" s="6">
        <f>+SUM($Q$17:$AB$17,$AD$17:AE17)</f>
        <v>633333.26999999967</v>
      </c>
      <c r="AF10" s="6">
        <f>+SUM($Q$17:$AB$17,$AD$17:AF17)</f>
        <v>666666.59999999963</v>
      </c>
      <c r="AG10" s="6">
        <f>+SUM($Q$17:$AB$17,$AD$17:AG17)</f>
        <v>699999.92999999959</v>
      </c>
      <c r="AH10" s="6">
        <f>+SUM($Q$17:$AB$17,$AD$17:AH17)</f>
        <v>733333.25999999954</v>
      </c>
      <c r="AI10" s="6">
        <f>+SUM($Q$17:$AB$17,$AD$17:AI17,-($AC$27-$AC$10))</f>
        <v>766666.5899999995</v>
      </c>
      <c r="AJ10" s="6">
        <f>+SUM($AD$17:AJ17,-($AC$27-$AC$10))</f>
        <v>233333.31</v>
      </c>
      <c r="AK10" s="6">
        <f>+SUM($AD$17:AK17,-($AC$27-$AC$10))</f>
        <v>266666.64</v>
      </c>
      <c r="AL10" s="6">
        <f>+SUM($AD$17:AL17,-($AC$27-$AC$10))</f>
        <v>299999.97000000003</v>
      </c>
      <c r="AM10" s="6">
        <f>+SUM($AD$17:AM17,-($AC$27-$AC$10))</f>
        <v>333333.30000000005</v>
      </c>
      <c r="AN10" s="6">
        <f>+SUM($AD$17:AN17,-($AC$27-$AC$10))</f>
        <v>366666.63</v>
      </c>
      <c r="AO10" s="6">
        <f>+SUM($AD$17:AO17,-($AC$27-$AC$10))</f>
        <v>399999.95999999996</v>
      </c>
      <c r="AP10" s="16">
        <f>+AO10</f>
        <v>399999.95999999996</v>
      </c>
    </row>
    <row r="11" spans="2:42" x14ac:dyDescent="0.45">
      <c r="B11" s="5" t="s">
        <v>2</v>
      </c>
      <c r="C11" s="2" t="s">
        <v>4</v>
      </c>
      <c r="D11" s="6">
        <v>0</v>
      </c>
      <c r="E11" s="6">
        <v>0</v>
      </c>
      <c r="F11" s="6">
        <v>505000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16">
        <f>+O11</f>
        <v>0</v>
      </c>
      <c r="Q11" s="6">
        <v>60000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16">
        <f>+AB11</f>
        <v>0</v>
      </c>
      <c r="AD11" s="6">
        <v>60000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16">
        <f>+AO11</f>
        <v>0</v>
      </c>
    </row>
    <row r="12" spans="2:42" x14ac:dyDescent="0.45">
      <c r="B12" s="5"/>
      <c r="P12" s="15"/>
      <c r="AC12" s="15"/>
      <c r="AP12" s="15"/>
    </row>
    <row r="13" spans="2:42" x14ac:dyDescent="0.45">
      <c r="B13" s="5"/>
      <c r="C13" s="2" t="s">
        <v>14</v>
      </c>
      <c r="D13" s="7">
        <f>+SUM($D$25:D25)</f>
        <v>0</v>
      </c>
      <c r="E13" s="7">
        <f>+SUM($D$25:E25)</f>
        <v>0</v>
      </c>
      <c r="F13" s="7">
        <f>+SUM($D$25:F25)</f>
        <v>63291.132911392371</v>
      </c>
      <c r="G13" s="7">
        <f>+SUM($D$25:G25)</f>
        <v>126582.26582278474</v>
      </c>
      <c r="H13" s="7">
        <f>+SUM($D$25:H25)</f>
        <v>189873.39873417711</v>
      </c>
      <c r="I13" s="7">
        <f>+SUM($D$25:I25)</f>
        <v>253164.53164556948</v>
      </c>
      <c r="J13" s="7">
        <f>+SUM($D$25:J25)</f>
        <v>316455.66455696186</v>
      </c>
      <c r="K13" s="7">
        <f>+SUM($D$25:K25)</f>
        <v>379746.79746835423</v>
      </c>
      <c r="L13" s="7">
        <f>+SUM($D$25:L25)</f>
        <v>443037.9303797466</v>
      </c>
      <c r="M13" s="7">
        <f>+SUM($D$25:M25)</f>
        <v>506329.06329113897</v>
      </c>
      <c r="N13" s="7">
        <f>+SUM($D$25:N25)</f>
        <v>569620.19620253134</v>
      </c>
      <c r="O13" s="7">
        <f>+SUM($D$25:O25)</f>
        <v>632911.32911392371</v>
      </c>
      <c r="P13" s="16">
        <f t="shared" ref="P13:P18" si="6">+O13</f>
        <v>632911.32911392371</v>
      </c>
      <c r="Q13" s="7">
        <f>+SUM($Q$25:Q25)</f>
        <v>63291.132911392371</v>
      </c>
      <c r="R13" s="7">
        <f>+SUM($Q$25:R25)</f>
        <v>126582.26582278474</v>
      </c>
      <c r="S13" s="7">
        <f>+SUM($Q$25:S25)</f>
        <v>189873.39873417711</v>
      </c>
      <c r="T13" s="7">
        <f>+SUM($Q$25:T25)</f>
        <v>253164.53164556948</v>
      </c>
      <c r="U13" s="7">
        <f>+SUM($Q$25:U25)</f>
        <v>316455.66455696186</v>
      </c>
      <c r="V13" s="7">
        <f>+SUM($Q$25:V25)</f>
        <v>379746.79746835423</v>
      </c>
      <c r="W13" s="7">
        <f>+SUM($Q$25:W25)</f>
        <v>443037.9303797466</v>
      </c>
      <c r="X13" s="7">
        <f>+SUM($Q$25:X25)</f>
        <v>506329.06329113897</v>
      </c>
      <c r="Y13" s="7">
        <f>+SUM($Q$25:Y25)</f>
        <v>569620.19620253134</v>
      </c>
      <c r="Z13" s="7">
        <f>+SUM($Q$25:Z25)</f>
        <v>632911.32911392371</v>
      </c>
      <c r="AA13" s="7">
        <f>+SUM($Q$25:AA25)</f>
        <v>696202.46202531608</v>
      </c>
      <c r="AB13" s="7">
        <f>+SUM($Q$25:AB25)</f>
        <v>759493.59493670845</v>
      </c>
      <c r="AC13" s="16">
        <f t="shared" ref="AC13:AC18" si="7">+AB13</f>
        <v>759493.59493670845</v>
      </c>
      <c r="AD13" s="7">
        <f>+SUM($AD$25:AD25)</f>
        <v>63291.132911392371</v>
      </c>
      <c r="AE13" s="7">
        <f>+SUM($AD$25:AE25)</f>
        <v>126582.26582278474</v>
      </c>
      <c r="AF13" s="7">
        <f>+SUM($AD$25:AF25)</f>
        <v>189873.39873417711</v>
      </c>
      <c r="AG13" s="7">
        <f>+SUM($AD$25:AG25)</f>
        <v>253164.53164556948</v>
      </c>
      <c r="AH13" s="7">
        <f>+SUM($AD$25:AH25)</f>
        <v>316455.66455696186</v>
      </c>
      <c r="AI13" s="7">
        <f>+SUM($AD$25:AI25)</f>
        <v>379746.79746835423</v>
      </c>
      <c r="AJ13" s="7">
        <f>+SUM($AD$25:AJ25)</f>
        <v>443037.9303797466</v>
      </c>
      <c r="AK13" s="7">
        <f>+SUM($AD$25:AK25)</f>
        <v>506329.06329113897</v>
      </c>
      <c r="AL13" s="7">
        <f>+SUM($AD$25:AL25)</f>
        <v>569620.19620253134</v>
      </c>
      <c r="AM13" s="7">
        <f>+SUM($AD$25:AM25)</f>
        <v>632911.32911392371</v>
      </c>
      <c r="AN13" s="7">
        <f>+SUM($AD$25:AN25)</f>
        <v>696202.46202531608</v>
      </c>
      <c r="AO13" s="7">
        <f>+SUM($AD$25:AO25)</f>
        <v>759493.59493670845</v>
      </c>
      <c r="AP13" s="16">
        <f t="shared" ref="AP13:AP18" si="8">+AO13</f>
        <v>759493.59493670845</v>
      </c>
    </row>
    <row r="14" spans="2:42" x14ac:dyDescent="0.45">
      <c r="B14" s="5"/>
      <c r="C14" s="2" t="s">
        <v>15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16">
        <f t="shared" si="6"/>
        <v>0</v>
      </c>
      <c r="Q14" s="7">
        <f>+P27</f>
        <v>499999.94999999978</v>
      </c>
      <c r="R14" s="7">
        <f>Q14</f>
        <v>499999.94999999978</v>
      </c>
      <c r="S14" s="7">
        <f>R14</f>
        <v>499999.94999999978</v>
      </c>
      <c r="T14" s="7">
        <f t="shared" ref="T14:V14" si="9">S14</f>
        <v>499999.94999999978</v>
      </c>
      <c r="U14" s="7">
        <f t="shared" si="9"/>
        <v>499999.94999999978</v>
      </c>
      <c r="V14" s="7">
        <f t="shared" si="9"/>
        <v>499999.94999999978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16">
        <f t="shared" si="7"/>
        <v>0</v>
      </c>
      <c r="AD14" s="7">
        <f>AC27</f>
        <v>599999.93999999971</v>
      </c>
      <c r="AE14" s="7">
        <f>AD14</f>
        <v>599999.93999999971</v>
      </c>
      <c r="AF14" s="7">
        <f>AE14</f>
        <v>599999.93999999971</v>
      </c>
      <c r="AG14" s="7">
        <f t="shared" ref="AG14:AI14" si="10">AF14</f>
        <v>599999.93999999971</v>
      </c>
      <c r="AH14" s="7">
        <f t="shared" si="10"/>
        <v>599999.93999999971</v>
      </c>
      <c r="AI14" s="7">
        <f t="shared" si="10"/>
        <v>599999.93999999971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16">
        <f t="shared" si="8"/>
        <v>0</v>
      </c>
    </row>
    <row r="15" spans="2:42" x14ac:dyDescent="0.45">
      <c r="B15" s="5" t="s">
        <v>2</v>
      </c>
      <c r="C15" s="2" t="s">
        <v>17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16">
        <f t="shared" si="6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16">
        <f t="shared" si="7"/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16">
        <f t="shared" si="8"/>
        <v>0</v>
      </c>
    </row>
    <row r="16" spans="2:42" x14ac:dyDescent="0.45">
      <c r="B16" s="5" t="s">
        <v>2</v>
      </c>
      <c r="C16" s="2" t="s">
        <v>5</v>
      </c>
      <c r="D16" s="6">
        <v>0</v>
      </c>
      <c r="E16" s="6">
        <v>0</v>
      </c>
      <c r="F16" s="6">
        <v>6000000</v>
      </c>
      <c r="G16" s="6">
        <v>6000000</v>
      </c>
      <c r="H16" s="6">
        <v>6000000</v>
      </c>
      <c r="I16" s="6">
        <v>6000000</v>
      </c>
      <c r="J16" s="6">
        <v>6000000</v>
      </c>
      <c r="K16" s="6">
        <v>6000000</v>
      </c>
      <c r="L16" s="6">
        <v>6000000</v>
      </c>
      <c r="M16" s="6">
        <v>6000000</v>
      </c>
      <c r="N16" s="6">
        <v>6000000</v>
      </c>
      <c r="O16" s="6">
        <v>6000000</v>
      </c>
      <c r="P16" s="16">
        <f t="shared" si="6"/>
        <v>6000000</v>
      </c>
      <c r="Q16" s="6">
        <v>6000000</v>
      </c>
      <c r="R16" s="6">
        <v>6000000</v>
      </c>
      <c r="S16" s="6">
        <v>6000000</v>
      </c>
      <c r="T16" s="6">
        <v>6000000</v>
      </c>
      <c r="U16" s="6">
        <v>6000000</v>
      </c>
      <c r="V16" s="6">
        <v>6000000</v>
      </c>
      <c r="W16" s="6">
        <v>6000000</v>
      </c>
      <c r="X16" s="6">
        <v>6000000</v>
      </c>
      <c r="Y16" s="6">
        <v>6000000</v>
      </c>
      <c r="Z16" s="6">
        <v>6000000</v>
      </c>
      <c r="AA16" s="6">
        <v>6000000</v>
      </c>
      <c r="AB16" s="6">
        <v>6000000</v>
      </c>
      <c r="AC16" s="16">
        <f t="shared" si="7"/>
        <v>6000000</v>
      </c>
      <c r="AD16" s="6">
        <v>6000000</v>
      </c>
      <c r="AE16" s="6">
        <v>6000000</v>
      </c>
      <c r="AF16" s="6">
        <v>6000000</v>
      </c>
      <c r="AG16" s="6">
        <v>6000000</v>
      </c>
      <c r="AH16" s="6">
        <v>6000000</v>
      </c>
      <c r="AI16" s="6">
        <v>6000000</v>
      </c>
      <c r="AJ16" s="6">
        <v>6000000</v>
      </c>
      <c r="AK16" s="6">
        <v>6000000</v>
      </c>
      <c r="AL16" s="6">
        <v>6000000</v>
      </c>
      <c r="AM16" s="6">
        <v>6000000</v>
      </c>
      <c r="AN16" s="6">
        <v>6000000</v>
      </c>
      <c r="AO16" s="6">
        <v>6000000</v>
      </c>
      <c r="AP16" s="16">
        <f t="shared" si="8"/>
        <v>6000000</v>
      </c>
    </row>
    <row r="17" spans="2:42" x14ac:dyDescent="0.45">
      <c r="B17" s="5" t="s">
        <v>2</v>
      </c>
      <c r="C17" s="2" t="s">
        <v>6</v>
      </c>
      <c r="D17" s="6">
        <f t="shared" ref="D17:F17" si="11">+D27*(0.666666666666667)</f>
        <v>0</v>
      </c>
      <c r="E17" s="6">
        <f t="shared" si="11"/>
        <v>0</v>
      </c>
      <c r="F17" s="6">
        <f t="shared" si="11"/>
        <v>33333.329999999994</v>
      </c>
      <c r="G17" s="6">
        <f>+G27*(0.666666666666667)</f>
        <v>33333.329999999994</v>
      </c>
      <c r="H17" s="6">
        <f t="shared" ref="H17:AO17" si="12">+H27*(0.666666666666667)</f>
        <v>33333.329999999994</v>
      </c>
      <c r="I17" s="6">
        <f t="shared" si="12"/>
        <v>33333.329999999994</v>
      </c>
      <c r="J17" s="6">
        <f t="shared" si="12"/>
        <v>33333.329999999994</v>
      </c>
      <c r="K17" s="6">
        <f t="shared" si="12"/>
        <v>33333.329999999994</v>
      </c>
      <c r="L17" s="6">
        <f t="shared" si="12"/>
        <v>33333.329999999994</v>
      </c>
      <c r="M17" s="6">
        <f t="shared" si="12"/>
        <v>33333.329999999994</v>
      </c>
      <c r="N17" s="6">
        <f t="shared" si="12"/>
        <v>33333.329999999994</v>
      </c>
      <c r="O17" s="6">
        <f t="shared" si="12"/>
        <v>33333.329999999994</v>
      </c>
      <c r="P17" s="16">
        <f t="shared" si="6"/>
        <v>33333.329999999994</v>
      </c>
      <c r="Q17" s="6">
        <f t="shared" si="12"/>
        <v>33333.329999999994</v>
      </c>
      <c r="R17" s="6">
        <f t="shared" si="12"/>
        <v>33333.329999999994</v>
      </c>
      <c r="S17" s="6">
        <f t="shared" si="12"/>
        <v>33333.329999999994</v>
      </c>
      <c r="T17" s="6">
        <f t="shared" si="12"/>
        <v>33333.329999999994</v>
      </c>
      <c r="U17" s="6">
        <f t="shared" si="12"/>
        <v>33333.329999999994</v>
      </c>
      <c r="V17" s="6">
        <f>+V27*(0.666666666666667)+(V14-P10)</f>
        <v>199999.97999999978</v>
      </c>
      <c r="W17" s="6">
        <f t="shared" si="12"/>
        <v>33333.329999999994</v>
      </c>
      <c r="X17" s="6">
        <f t="shared" si="12"/>
        <v>33333.329999999994</v>
      </c>
      <c r="Y17" s="6">
        <f t="shared" si="12"/>
        <v>33333.329999999994</v>
      </c>
      <c r="Z17" s="6">
        <f t="shared" si="12"/>
        <v>33333.329999999994</v>
      </c>
      <c r="AA17" s="6">
        <f t="shared" si="12"/>
        <v>33333.329999999994</v>
      </c>
      <c r="AB17" s="6">
        <f t="shared" si="12"/>
        <v>33333.329999999994</v>
      </c>
      <c r="AC17" s="16">
        <f t="shared" si="7"/>
        <v>33333.329999999994</v>
      </c>
      <c r="AD17" s="6">
        <f t="shared" si="12"/>
        <v>33333.329999999994</v>
      </c>
      <c r="AE17" s="6">
        <f t="shared" si="12"/>
        <v>33333.329999999994</v>
      </c>
      <c r="AF17" s="6">
        <f t="shared" si="12"/>
        <v>33333.329999999994</v>
      </c>
      <c r="AG17" s="6">
        <f t="shared" si="12"/>
        <v>33333.329999999994</v>
      </c>
      <c r="AH17" s="6">
        <f t="shared" si="12"/>
        <v>33333.329999999994</v>
      </c>
      <c r="AI17" s="6">
        <f>+AI27*(0.666666666666667)+(AI14-AC10)</f>
        <v>233333.30999999974</v>
      </c>
      <c r="AJ17" s="6">
        <f t="shared" si="12"/>
        <v>33333.329999999994</v>
      </c>
      <c r="AK17" s="6">
        <f t="shared" si="12"/>
        <v>33333.329999999994</v>
      </c>
      <c r="AL17" s="6">
        <f t="shared" si="12"/>
        <v>33333.329999999994</v>
      </c>
      <c r="AM17" s="6">
        <f t="shared" si="12"/>
        <v>33333.329999999994</v>
      </c>
      <c r="AN17" s="6">
        <f t="shared" si="12"/>
        <v>33333.329999999994</v>
      </c>
      <c r="AO17" s="6">
        <f t="shared" si="12"/>
        <v>33333.329999999994</v>
      </c>
      <c r="AP17" s="16">
        <f t="shared" si="8"/>
        <v>33333.329999999994</v>
      </c>
    </row>
    <row r="18" spans="2:42" x14ac:dyDescent="0.45">
      <c r="B18" s="5" t="s">
        <v>2</v>
      </c>
      <c r="C18" s="2" t="s">
        <v>7</v>
      </c>
      <c r="D18" s="6">
        <v>0</v>
      </c>
      <c r="E18" s="6">
        <v>0</v>
      </c>
      <c r="F18" s="6">
        <v>505000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16">
        <f t="shared" si="6"/>
        <v>0</v>
      </c>
      <c r="Q18" s="6">
        <v>60000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16">
        <f t="shared" si="7"/>
        <v>0</v>
      </c>
      <c r="AD18" s="6">
        <v>60000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16">
        <f t="shared" si="8"/>
        <v>0</v>
      </c>
    </row>
    <row r="19" spans="2:42" x14ac:dyDescent="0.45">
      <c r="B19" s="5"/>
      <c r="P19" s="15"/>
      <c r="AC19" s="15"/>
      <c r="AP19" s="15"/>
    </row>
    <row r="20" spans="2:42" x14ac:dyDescent="0.45">
      <c r="B20" s="5"/>
      <c r="C20" s="3" t="s">
        <v>16</v>
      </c>
      <c r="P20" s="15"/>
      <c r="AC20" s="15"/>
      <c r="AP20" s="15"/>
    </row>
    <row r="21" spans="2:42" x14ac:dyDescent="0.45">
      <c r="B21" s="5" t="s">
        <v>2</v>
      </c>
      <c r="C21" s="2" t="s">
        <v>19</v>
      </c>
      <c r="D21" s="7">
        <f t="shared" ref="D21:F21" si="13">+(D9*$C$3)/12</f>
        <v>0</v>
      </c>
      <c r="E21" s="7">
        <f t="shared" si="13"/>
        <v>0</v>
      </c>
      <c r="F21" s="7">
        <f t="shared" si="13"/>
        <v>63291.132911392364</v>
      </c>
      <c r="G21" s="7">
        <f>+(G9*$C$3)/12</f>
        <v>63291.132911392364</v>
      </c>
      <c r="H21" s="7">
        <f t="shared" ref="H21:O21" si="14">+(H9*$C$3)/12</f>
        <v>63291.132911392364</v>
      </c>
      <c r="I21" s="7">
        <f t="shared" si="14"/>
        <v>63291.132911392364</v>
      </c>
      <c r="J21" s="7">
        <f t="shared" si="14"/>
        <v>63291.132911392364</v>
      </c>
      <c r="K21" s="7">
        <f t="shared" si="14"/>
        <v>63291.132911392364</v>
      </c>
      <c r="L21" s="7">
        <f t="shared" si="14"/>
        <v>63291.132911392364</v>
      </c>
      <c r="M21" s="7">
        <f t="shared" si="14"/>
        <v>63291.132911392364</v>
      </c>
      <c r="N21" s="7">
        <f t="shared" si="14"/>
        <v>63291.132911392364</v>
      </c>
      <c r="O21" s="7">
        <f t="shared" si="14"/>
        <v>63291.132911392364</v>
      </c>
      <c r="P21" s="16">
        <f>SUM(D21:O21)</f>
        <v>632911.3291139236</v>
      </c>
      <c r="Q21" s="7">
        <f t="shared" ref="Q21:V21" si="15">+(Q9*$C$3)/12</f>
        <v>63291.132911392364</v>
      </c>
      <c r="R21" s="7">
        <f t="shared" si="15"/>
        <v>63291.132911392364</v>
      </c>
      <c r="S21" s="7">
        <f t="shared" si="15"/>
        <v>63291.132911392364</v>
      </c>
      <c r="T21" s="7">
        <f t="shared" si="15"/>
        <v>63291.132911392364</v>
      </c>
      <c r="U21" s="7">
        <f t="shared" si="15"/>
        <v>63291.132911392364</v>
      </c>
      <c r="V21" s="7">
        <f t="shared" si="15"/>
        <v>63291.132911392364</v>
      </c>
      <c r="W21" s="7">
        <f t="shared" ref="W21:AO21" si="16">+(W9*$C$3)/12</f>
        <v>63291.132911392364</v>
      </c>
      <c r="X21" s="7">
        <f t="shared" si="16"/>
        <v>63291.132911392364</v>
      </c>
      <c r="Y21" s="7">
        <f t="shared" si="16"/>
        <v>63291.132911392364</v>
      </c>
      <c r="Z21" s="7">
        <f t="shared" si="16"/>
        <v>63291.132911392364</v>
      </c>
      <c r="AA21" s="7">
        <f t="shared" si="16"/>
        <v>63291.132911392364</v>
      </c>
      <c r="AB21" s="7">
        <f t="shared" si="16"/>
        <v>63291.132911392364</v>
      </c>
      <c r="AC21" s="16">
        <f>SUM(Q21:AB21)</f>
        <v>759493.59493670834</v>
      </c>
      <c r="AD21" s="7">
        <f t="shared" si="16"/>
        <v>63291.132911392364</v>
      </c>
      <c r="AE21" s="7">
        <f t="shared" si="16"/>
        <v>63291.132911392364</v>
      </c>
      <c r="AF21" s="7">
        <f t="shared" si="16"/>
        <v>63291.132911392364</v>
      </c>
      <c r="AG21" s="7">
        <f t="shared" si="16"/>
        <v>63291.132911392364</v>
      </c>
      <c r="AH21" s="7">
        <f t="shared" si="16"/>
        <v>63291.132911392364</v>
      </c>
      <c r="AI21" s="7">
        <f t="shared" si="16"/>
        <v>63291.132911392364</v>
      </c>
      <c r="AJ21" s="7">
        <f t="shared" si="16"/>
        <v>63291.132911392364</v>
      </c>
      <c r="AK21" s="7">
        <f t="shared" si="16"/>
        <v>63291.132911392364</v>
      </c>
      <c r="AL21" s="7">
        <f t="shared" si="16"/>
        <v>63291.132911392364</v>
      </c>
      <c r="AM21" s="7">
        <f t="shared" si="16"/>
        <v>63291.132911392364</v>
      </c>
      <c r="AN21" s="7">
        <f t="shared" si="16"/>
        <v>63291.132911392364</v>
      </c>
      <c r="AO21" s="7">
        <f t="shared" si="16"/>
        <v>63291.132911392364</v>
      </c>
      <c r="AP21" s="16">
        <f>SUM(AD21:AO21)</f>
        <v>759493.59493670834</v>
      </c>
    </row>
    <row r="22" spans="2:42" x14ac:dyDescent="0.45">
      <c r="B22" s="5" t="s">
        <v>2</v>
      </c>
      <c r="C22" s="2" t="s">
        <v>20</v>
      </c>
      <c r="D22" s="6">
        <v>0</v>
      </c>
      <c r="E22" s="6">
        <v>0</v>
      </c>
      <c r="F22" s="6">
        <v>505000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16">
        <f>SUM(D22:O22)</f>
        <v>505000</v>
      </c>
      <c r="Q22" s="6">
        <v>60000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16">
        <f>SUM(Q22:AB22)</f>
        <v>60000</v>
      </c>
      <c r="AD22" s="6">
        <v>60000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16">
        <f>SUM(AD22:AO22)</f>
        <v>60000</v>
      </c>
    </row>
    <row r="23" spans="2:42" x14ac:dyDescent="0.45">
      <c r="B23" s="5" t="s">
        <v>2</v>
      </c>
      <c r="C23" s="2" t="s">
        <v>21</v>
      </c>
      <c r="D23" s="6">
        <v>0</v>
      </c>
      <c r="E23" s="6">
        <v>0</v>
      </c>
      <c r="F23" s="6">
        <v>-505000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16">
        <f>SUM(D23:O23)</f>
        <v>-505000</v>
      </c>
      <c r="Q23" s="6">
        <f>-60000</f>
        <v>-60000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16">
        <f>SUM(Q23:AB23)</f>
        <v>-60000</v>
      </c>
      <c r="AD23" s="6">
        <v>-60000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16">
        <f>SUM(AD23:AO23)</f>
        <v>-60000</v>
      </c>
    </row>
    <row r="24" spans="2:42" x14ac:dyDescent="0.45">
      <c r="B24" s="5"/>
      <c r="D24" s="9"/>
      <c r="E24" s="9"/>
      <c r="P24" s="15"/>
      <c r="AC24" s="15"/>
      <c r="AP24" s="15"/>
    </row>
    <row r="25" spans="2:42" x14ac:dyDescent="0.45">
      <c r="B25" s="5"/>
      <c r="C25" s="3" t="s">
        <v>8</v>
      </c>
      <c r="D25" s="8">
        <f t="shared" ref="D25:J25" si="17">SUM(D21:D23)</f>
        <v>0</v>
      </c>
      <c r="E25" s="8">
        <f t="shared" si="17"/>
        <v>0</v>
      </c>
      <c r="F25" s="8">
        <f t="shared" si="17"/>
        <v>63291.132911392371</v>
      </c>
      <c r="G25" s="8">
        <f t="shared" si="17"/>
        <v>63291.132911392364</v>
      </c>
      <c r="H25" s="8">
        <f t="shared" si="17"/>
        <v>63291.132911392364</v>
      </c>
      <c r="I25" s="8">
        <f t="shared" si="17"/>
        <v>63291.132911392364</v>
      </c>
      <c r="J25" s="8">
        <f t="shared" si="17"/>
        <v>63291.132911392364</v>
      </c>
      <c r="K25" s="8">
        <f t="shared" ref="K25:AB25" si="18">SUM(K21:K23)</f>
        <v>63291.132911392364</v>
      </c>
      <c r="L25" s="8">
        <f t="shared" si="18"/>
        <v>63291.132911392364</v>
      </c>
      <c r="M25" s="8">
        <f t="shared" si="18"/>
        <v>63291.132911392364</v>
      </c>
      <c r="N25" s="8">
        <f t="shared" si="18"/>
        <v>63291.132911392364</v>
      </c>
      <c r="O25" s="8">
        <f t="shared" si="18"/>
        <v>63291.132911392364</v>
      </c>
      <c r="P25" s="13">
        <f>SUM(D25:O25)</f>
        <v>632911.32911392371</v>
      </c>
      <c r="Q25" s="8">
        <f t="shared" si="18"/>
        <v>63291.132911392371</v>
      </c>
      <c r="R25" s="8">
        <f t="shared" si="18"/>
        <v>63291.132911392364</v>
      </c>
      <c r="S25" s="8">
        <f t="shared" si="18"/>
        <v>63291.132911392364</v>
      </c>
      <c r="T25" s="8">
        <f t="shared" si="18"/>
        <v>63291.132911392364</v>
      </c>
      <c r="U25" s="8">
        <f t="shared" si="18"/>
        <v>63291.132911392364</v>
      </c>
      <c r="V25" s="8">
        <f t="shared" si="18"/>
        <v>63291.132911392364</v>
      </c>
      <c r="W25" s="8">
        <f t="shared" si="18"/>
        <v>63291.132911392364</v>
      </c>
      <c r="X25" s="8">
        <f t="shared" si="18"/>
        <v>63291.132911392364</v>
      </c>
      <c r="Y25" s="8">
        <f t="shared" si="18"/>
        <v>63291.132911392364</v>
      </c>
      <c r="Z25" s="8">
        <f t="shared" si="18"/>
        <v>63291.132911392364</v>
      </c>
      <c r="AA25" s="8">
        <f t="shared" si="18"/>
        <v>63291.132911392364</v>
      </c>
      <c r="AB25" s="8">
        <f t="shared" si="18"/>
        <v>63291.132911392364</v>
      </c>
      <c r="AC25" s="13">
        <f>SUM(Q25:AB25)</f>
        <v>759493.59493670845</v>
      </c>
      <c r="AD25" s="8">
        <f t="shared" ref="AD25:AO25" si="19">SUM(AD21:AD23)</f>
        <v>63291.132911392371</v>
      </c>
      <c r="AE25" s="8">
        <f t="shared" si="19"/>
        <v>63291.132911392364</v>
      </c>
      <c r="AF25" s="8">
        <f t="shared" si="19"/>
        <v>63291.132911392364</v>
      </c>
      <c r="AG25" s="8">
        <f t="shared" si="19"/>
        <v>63291.132911392364</v>
      </c>
      <c r="AH25" s="8">
        <f t="shared" si="19"/>
        <v>63291.132911392364</v>
      </c>
      <c r="AI25" s="8">
        <f t="shared" si="19"/>
        <v>63291.132911392364</v>
      </c>
      <c r="AJ25" s="8">
        <f t="shared" si="19"/>
        <v>63291.132911392364</v>
      </c>
      <c r="AK25" s="8">
        <f t="shared" si="19"/>
        <v>63291.132911392364</v>
      </c>
      <c r="AL25" s="8">
        <f t="shared" si="19"/>
        <v>63291.132911392364</v>
      </c>
      <c r="AM25" s="8">
        <f t="shared" si="19"/>
        <v>63291.132911392364</v>
      </c>
      <c r="AN25" s="8">
        <f t="shared" si="19"/>
        <v>63291.132911392364</v>
      </c>
      <c r="AO25" s="8">
        <f t="shared" si="19"/>
        <v>63291.132911392364</v>
      </c>
      <c r="AP25" s="13">
        <f>SUM(AD25:AO25)</f>
        <v>759493.59493670845</v>
      </c>
    </row>
    <row r="26" spans="2:42" x14ac:dyDescent="0.45">
      <c r="B26" s="5"/>
      <c r="C26" s="3" t="s">
        <v>11</v>
      </c>
      <c r="D26" s="8">
        <f>+D25*0.21</f>
        <v>0</v>
      </c>
      <c r="E26" s="8">
        <f t="shared" ref="E26:O26" si="20">+E25*0.21</f>
        <v>0</v>
      </c>
      <c r="F26" s="8">
        <f t="shared" si="20"/>
        <v>13291.137911392398</v>
      </c>
      <c r="G26" s="8">
        <f t="shared" si="20"/>
        <v>13291.137911392396</v>
      </c>
      <c r="H26" s="8">
        <f t="shared" si="20"/>
        <v>13291.137911392396</v>
      </c>
      <c r="I26" s="8">
        <f t="shared" si="20"/>
        <v>13291.137911392396</v>
      </c>
      <c r="J26" s="8">
        <f t="shared" si="20"/>
        <v>13291.137911392396</v>
      </c>
      <c r="K26" s="8">
        <f t="shared" si="20"/>
        <v>13291.137911392396</v>
      </c>
      <c r="L26" s="8">
        <f t="shared" si="20"/>
        <v>13291.137911392396</v>
      </c>
      <c r="M26" s="8">
        <f t="shared" si="20"/>
        <v>13291.137911392396</v>
      </c>
      <c r="N26" s="8">
        <f t="shared" si="20"/>
        <v>13291.137911392396</v>
      </c>
      <c r="O26" s="8">
        <f t="shared" si="20"/>
        <v>13291.137911392396</v>
      </c>
      <c r="P26" s="13">
        <f>SUM(D26:O26)</f>
        <v>132911.37911392393</v>
      </c>
      <c r="Q26" s="8">
        <f t="shared" ref="Q26" si="21">+Q25*0.21</f>
        <v>13291.137911392398</v>
      </c>
      <c r="R26" s="8">
        <f t="shared" ref="R26" si="22">+R25*0.21</f>
        <v>13291.137911392396</v>
      </c>
      <c r="S26" s="8">
        <f t="shared" ref="S26" si="23">+S25*0.21</f>
        <v>13291.137911392396</v>
      </c>
      <c r="T26" s="8">
        <f t="shared" ref="T26" si="24">+T25*0.21</f>
        <v>13291.137911392396</v>
      </c>
      <c r="U26" s="8">
        <f t="shared" ref="U26" si="25">+U25*0.21</f>
        <v>13291.137911392396</v>
      </c>
      <c r="V26" s="8">
        <f t="shared" ref="V26" si="26">+V25*0.21</f>
        <v>13291.137911392396</v>
      </c>
      <c r="W26" s="8">
        <f t="shared" ref="W26" si="27">+W25*0.21</f>
        <v>13291.137911392396</v>
      </c>
      <c r="X26" s="8">
        <f t="shared" ref="X26" si="28">+X25*0.21</f>
        <v>13291.137911392396</v>
      </c>
      <c r="Y26" s="8">
        <f t="shared" ref="Y26" si="29">+Y25*0.21</f>
        <v>13291.137911392396</v>
      </c>
      <c r="Z26" s="8">
        <f t="shared" ref="Z26" si="30">+Z25*0.21</f>
        <v>13291.137911392396</v>
      </c>
      <c r="AA26" s="8">
        <f t="shared" ref="AA26" si="31">+AA25*0.21</f>
        <v>13291.137911392396</v>
      </c>
      <c r="AB26" s="8">
        <f t="shared" ref="AB26" si="32">+AB25*0.21</f>
        <v>13291.137911392396</v>
      </c>
      <c r="AC26" s="13">
        <f>SUM(Q26:AB26)</f>
        <v>159493.65493670874</v>
      </c>
      <c r="AD26" s="8">
        <f t="shared" ref="AD26" si="33">+AD25*0.21</f>
        <v>13291.137911392398</v>
      </c>
      <c r="AE26" s="8">
        <f t="shared" ref="AE26" si="34">+AE25*0.21</f>
        <v>13291.137911392396</v>
      </c>
      <c r="AF26" s="8">
        <f t="shared" ref="AF26" si="35">+AF25*0.21</f>
        <v>13291.137911392396</v>
      </c>
      <c r="AG26" s="8">
        <f t="shared" ref="AG26" si="36">+AG25*0.21</f>
        <v>13291.137911392396</v>
      </c>
      <c r="AH26" s="8">
        <f t="shared" ref="AH26" si="37">+AH25*0.21</f>
        <v>13291.137911392396</v>
      </c>
      <c r="AI26" s="8">
        <f t="shared" ref="AI26" si="38">+AI25*0.21</f>
        <v>13291.137911392396</v>
      </c>
      <c r="AJ26" s="8">
        <f t="shared" ref="AJ26" si="39">+AJ25*0.21</f>
        <v>13291.137911392396</v>
      </c>
      <c r="AK26" s="8">
        <f t="shared" ref="AK26" si="40">+AK25*0.21</f>
        <v>13291.137911392396</v>
      </c>
      <c r="AL26" s="8">
        <f t="shared" ref="AL26" si="41">+AL25*0.21</f>
        <v>13291.137911392396</v>
      </c>
      <c r="AM26" s="8">
        <f t="shared" ref="AM26" si="42">+AM25*0.21</f>
        <v>13291.137911392396</v>
      </c>
      <c r="AN26" s="8">
        <f t="shared" ref="AN26" si="43">+AN25*0.21</f>
        <v>13291.137911392396</v>
      </c>
      <c r="AO26" s="8">
        <f t="shared" ref="AO26" si="44">+AO25*0.21</f>
        <v>13291.137911392396</v>
      </c>
      <c r="AP26" s="13">
        <f>SUM(AD26:AO26)</f>
        <v>159493.65493670874</v>
      </c>
    </row>
    <row r="27" spans="2:42" x14ac:dyDescent="0.45">
      <c r="B27" s="5"/>
      <c r="C27" s="3" t="s">
        <v>9</v>
      </c>
      <c r="D27" s="8">
        <f>+D25*(1-0.21)</f>
        <v>0</v>
      </c>
      <c r="E27" s="8">
        <f t="shared" ref="E27:P27" si="45">+E25*(1-0.21)</f>
        <v>0</v>
      </c>
      <c r="F27" s="8">
        <f t="shared" si="45"/>
        <v>49999.994999999974</v>
      </c>
      <c r="G27" s="8">
        <f t="shared" si="45"/>
        <v>49999.994999999966</v>
      </c>
      <c r="H27" s="8">
        <f t="shared" si="45"/>
        <v>49999.994999999966</v>
      </c>
      <c r="I27" s="8">
        <f t="shared" si="45"/>
        <v>49999.994999999966</v>
      </c>
      <c r="J27" s="8">
        <f t="shared" si="45"/>
        <v>49999.994999999966</v>
      </c>
      <c r="K27" s="8">
        <f t="shared" si="45"/>
        <v>49999.994999999966</v>
      </c>
      <c r="L27" s="8">
        <f t="shared" si="45"/>
        <v>49999.994999999966</v>
      </c>
      <c r="M27" s="8">
        <f t="shared" si="45"/>
        <v>49999.994999999966</v>
      </c>
      <c r="N27" s="8">
        <f t="shared" si="45"/>
        <v>49999.994999999966</v>
      </c>
      <c r="O27" s="8">
        <f t="shared" si="45"/>
        <v>49999.994999999966</v>
      </c>
      <c r="P27" s="13">
        <f t="shared" si="45"/>
        <v>499999.94999999978</v>
      </c>
      <c r="Q27" s="8">
        <f t="shared" ref="Q27" si="46">+Q25*(1-0.21)</f>
        <v>49999.994999999974</v>
      </c>
      <c r="R27" s="8">
        <f t="shared" ref="R27" si="47">+R25*(1-0.21)</f>
        <v>49999.994999999966</v>
      </c>
      <c r="S27" s="8">
        <f t="shared" ref="S27" si="48">+S25*(1-0.21)</f>
        <v>49999.994999999966</v>
      </c>
      <c r="T27" s="8">
        <f t="shared" ref="T27" si="49">+T25*(1-0.21)</f>
        <v>49999.994999999966</v>
      </c>
      <c r="U27" s="8">
        <f t="shared" ref="U27" si="50">+U25*(1-0.21)</f>
        <v>49999.994999999966</v>
      </c>
      <c r="V27" s="8">
        <f t="shared" ref="V27" si="51">+V25*(1-0.21)</f>
        <v>49999.994999999966</v>
      </c>
      <c r="W27" s="8">
        <f t="shared" ref="W27" si="52">+W25*(1-0.21)</f>
        <v>49999.994999999966</v>
      </c>
      <c r="X27" s="8">
        <f t="shared" ref="X27" si="53">+X25*(1-0.21)</f>
        <v>49999.994999999966</v>
      </c>
      <c r="Y27" s="8">
        <f t="shared" ref="Y27" si="54">+Y25*(1-0.21)</f>
        <v>49999.994999999966</v>
      </c>
      <c r="Z27" s="8">
        <f t="shared" ref="Z27" si="55">+Z25*(1-0.21)</f>
        <v>49999.994999999966</v>
      </c>
      <c r="AA27" s="8">
        <f t="shared" ref="AA27" si="56">+AA25*(1-0.21)</f>
        <v>49999.994999999966</v>
      </c>
      <c r="AB27" s="8">
        <f t="shared" ref="AB27" si="57">+AB25*(1-0.21)</f>
        <v>49999.994999999966</v>
      </c>
      <c r="AC27" s="13">
        <f t="shared" ref="AC27" si="58">+AC25*(1-0.21)</f>
        <v>599999.93999999971</v>
      </c>
      <c r="AD27" s="8">
        <f t="shared" ref="AD27" si="59">+AD25*(1-0.21)</f>
        <v>49999.994999999974</v>
      </c>
      <c r="AE27" s="8">
        <f t="shared" ref="AE27" si="60">+AE25*(1-0.21)</f>
        <v>49999.994999999966</v>
      </c>
      <c r="AF27" s="8">
        <f t="shared" ref="AF27" si="61">+AF25*(1-0.21)</f>
        <v>49999.994999999966</v>
      </c>
      <c r="AG27" s="8">
        <f t="shared" ref="AG27" si="62">+AG25*(1-0.21)</f>
        <v>49999.994999999966</v>
      </c>
      <c r="AH27" s="8">
        <f t="shared" ref="AH27" si="63">+AH25*(1-0.21)</f>
        <v>49999.994999999966</v>
      </c>
      <c r="AI27" s="8">
        <f t="shared" ref="AI27" si="64">+AI25*(1-0.21)</f>
        <v>49999.994999999966</v>
      </c>
      <c r="AJ27" s="8">
        <f t="shared" ref="AJ27" si="65">+AJ25*(1-0.21)</f>
        <v>49999.994999999966</v>
      </c>
      <c r="AK27" s="8">
        <f t="shared" ref="AK27" si="66">+AK25*(1-0.21)</f>
        <v>49999.994999999966</v>
      </c>
      <c r="AL27" s="8">
        <f t="shared" ref="AL27" si="67">+AL25*(1-0.21)</f>
        <v>49999.994999999966</v>
      </c>
      <c r="AM27" s="8">
        <f t="shared" ref="AM27" si="68">+AM25*(1-0.21)</f>
        <v>49999.994999999966</v>
      </c>
      <c r="AN27" s="8">
        <f t="shared" ref="AN27" si="69">+AN25*(1-0.21)</f>
        <v>49999.994999999966</v>
      </c>
      <c r="AO27" s="8">
        <f t="shared" ref="AO27" si="70">+AO25*(1-0.21)</f>
        <v>49999.994999999966</v>
      </c>
      <c r="AP27" s="13">
        <f>SUM(AD27:AO27)</f>
        <v>599999.93999999971</v>
      </c>
    </row>
  </sheetData>
  <pageMargins left="0.7" right="0.7" top="0.78740157499999996" bottom="0.78740157499999996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30F7713487944189C47F66F2241E5C" ma:contentTypeVersion="3" ma:contentTypeDescription="Vytvoří nový dokument" ma:contentTypeScope="" ma:versionID="29dbb7548fb0673eaf7c4bd228aa4af2">
  <xsd:schema xmlns:xsd="http://www.w3.org/2001/XMLSchema" xmlns:xs="http://www.w3.org/2001/XMLSchema" xmlns:p="http://schemas.microsoft.com/office/2006/metadata/properties" xmlns:ns2="241e2e84-a7ca-4933-a4d3-bce4e1b2b2b6" targetNamespace="http://schemas.microsoft.com/office/2006/metadata/properties" ma:root="true" ma:fieldsID="a78113f9e4085ab1330d50ad5a54802d" ns2:_="">
    <xsd:import namespace="241e2e84-a7ca-4933-a4d3-bce4e1b2b2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e2e84-a7ca-4933-a4d3-bce4e1b2b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08FE85-C2BB-407F-82EA-C2BD3D9548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6F29B-8AC0-4713-8B5E-57DD54D8EC05}"/>
</file>

<file path=customXml/itemProps3.xml><?xml version="1.0" encoding="utf-8"?>
<ds:datastoreItem xmlns:ds="http://schemas.openxmlformats.org/officeDocument/2006/customXml" ds:itemID="{7DBEC9E3-D3FB-4636-92BF-098F9E916E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Slavík</dc:creator>
  <cp:keywords/>
  <dc:description/>
  <cp:lastModifiedBy>Alan Ilczyszyn</cp:lastModifiedBy>
  <cp:revision/>
  <dcterms:created xsi:type="dcterms:W3CDTF">2026-01-31T15:48:33Z</dcterms:created>
  <dcterms:modified xsi:type="dcterms:W3CDTF">2026-02-04T05:58:31Z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0x0101006930F7713487944189C47F66F2241E5C</vt:lpwstr>
  </property>
</Properties>
</file>